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3"/>
  </bookViews>
  <sheets>
    <sheet name="Income Stmt" sheetId="1" r:id="rId1"/>
    <sheet name="Cash Flow" sheetId="2" r:id="rId2"/>
    <sheet name="Balance Sheet" sheetId="3" r:id="rId3"/>
    <sheet name="Equity Stmt" sheetId="4" r:id="rId4"/>
  </sheets>
  <definedNames/>
  <calcPr fullCalcOnLoad="1"/>
</workbook>
</file>

<file path=xl/sharedStrings.xml><?xml version="1.0" encoding="utf-8"?>
<sst xmlns="http://schemas.openxmlformats.org/spreadsheetml/2006/main" count="168" uniqueCount="132">
  <si>
    <t>MESB Berhad</t>
  </si>
  <si>
    <t>Condensed Consolidated Income Statements</t>
  </si>
  <si>
    <t>CURRENT</t>
  </si>
  <si>
    <t>TO DATE</t>
  </si>
  <si>
    <t>2002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</si>
  <si>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</si>
  <si>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</si>
  <si>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</si>
  <si>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</si>
  <si>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</si>
  <si>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</si>
  <si>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</si>
  <si>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</si>
  <si>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</si>
  <si>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</si>
  <si>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</si>
  <si>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the Annual Financial Report for the year ended 31st December 2001)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</si>
  <si>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</si>
  <si>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</si>
  <si>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</si>
  <si>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</si>
  <si>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</si>
  <si>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</si>
  <si>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</si>
  <si>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</si>
  <si>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</si>
  <si>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</si>
  <si>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</si>
  <si>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</si>
  <si>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</si>
  <si>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</si>
  <si>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</si>
  <si>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</si>
  <si>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</si>
  <si>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</si>
  <si>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</si>
  <si>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</si>
  <si>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</si>
  <si>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</si>
  <si>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</si>
  <si>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</si>
  <si>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</si>
  <si>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</si>
  <si>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</si>
  <si>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</si>
  <si>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</si>
  <si>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</si>
  <si>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</si>
  <si>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</si>
  <si>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</si>
  <si>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</si>
  <si>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</si>
  <si>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</si>
  <si>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</si>
  <si>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</si>
  <si>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</si>
  <si>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</si>
  <si>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</si>
  <si>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</si>
  <si>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</si>
  <si>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</si>
  <si>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</si>
  <si>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</si>
  <si>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</si>
  <si>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</si>
  <si>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</si>
  <si>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</si>
  <si>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</si>
  <si>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</si>
  <si>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</si>
  <si>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</si>
  <si>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</si>
  <si>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</si>
  <si>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</si>
  <si>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</si>
  <si>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</si>
  <si>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</si>
  <si>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</si>
  <si>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</si>
  <si>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Transactions with owners as owners</t>
  </si>
  <si>
    <t xml:space="preserve">            Bank borrowings 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</si>
  <si>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</si>
  <si>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</si>
  <si>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</si>
  <si>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</si>
  <si>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</si>
  <si>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</si>
  <si>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>Shares issued pursuant to ESOS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</si>
  <si>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</si>
  <si>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</si>
  <si>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</si>
  <si>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</si>
  <si>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</si>
  <si>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</si>
  <si>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</si>
  <si>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</si>
  <si>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</si>
  <si>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</si>
  <si>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</si>
  <si>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31 December 2002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</si>
  <si>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</si>
  <si>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</si>
  <si>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</si>
  <si>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</si>
  <si>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</si>
  <si>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</si>
  <si>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</si>
  <si>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</si>
  <si>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Dividend proposed</t>
  </si>
  <si>
    <t>Allowance for doubtful debts</t>
  </si>
  <si>
    <t>Bad debts written off</t>
  </si>
  <si>
    <t>Net cash flows from/(for) operating activities</t>
  </si>
  <si>
    <t>For the quarter ended 31 March 2003</t>
  </si>
  <si>
    <t>2003</t>
  </si>
  <si>
    <t xml:space="preserve">3 MONTH </t>
  </si>
  <si>
    <t>3 MONTH</t>
  </si>
  <si>
    <t>.</t>
  </si>
  <si>
    <t>As at 31st March 2003</t>
  </si>
  <si>
    <t>For the quarter ended 31st March 2003</t>
  </si>
  <si>
    <t>3 month</t>
  </si>
  <si>
    <t>31-Mar</t>
  </si>
  <si>
    <t xml:space="preserve"> (1) Cash &amp; Cash Equivalents for the quarter ended 31 March 2003 consists the following :</t>
  </si>
  <si>
    <t>3 month quarter</t>
  </si>
  <si>
    <t>ended 31st March 2003</t>
  </si>
  <si>
    <t xml:space="preserve"> 3 month quarter</t>
  </si>
  <si>
    <t>ended 31st March 2002</t>
  </si>
  <si>
    <t>31 March 2003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</si>
  <si>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</si>
  <si>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</si>
  <si>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</si>
  <si>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</si>
  <si>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Note ** - Operating Expenses for 3 months cumulative ending 31 March 2003 consists of the following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</si>
</sst>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164" fontId="1" fillId="0" borderId="0" xfId="15" applyNumberFormat="1" applyFont="1" applyAlignment="1">
      <alignment horizontal="left"/>
    </xf>
    <xf numFmtId="14" fontId="1" fillId="0" borderId="0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4">
      <selection activeCell="F24" sqref="F24"/>
    </sheetView>
  </sheetViews>
  <sheetFormatPr defaultColWidth="9.140625" defaultRowHeight="12.75"/>
  <cols>
    <col min="1" max="1" width="24.8515625" style="0" customWidth="1"/>
    <col min="2" max="2" width="15.7109375" style="0" customWidth="1"/>
    <col min="3" max="3" width="1.8515625" style="0" customWidth="1"/>
    <col min="4" max="4" width="15.7109375" style="0" customWidth="1"/>
    <col min="5" max="5" width="1.8515625" style="0" customWidth="1"/>
    <col min="6" max="6" width="13.7109375" style="0" customWidth="1"/>
    <col min="7" max="7" width="2.7109375" style="0" customWidth="1"/>
    <col min="8" max="8" width="15.7109375" style="0" customWidth="1"/>
    <col min="9" max="9" width="15.28125" style="9" customWidth="1"/>
    <col min="10" max="10" width="17.421875" style="8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112</v>
      </c>
      <c r="B4" s="2"/>
      <c r="C4" s="2"/>
      <c r="D4" s="2"/>
      <c r="E4" s="2"/>
      <c r="F4" s="2"/>
      <c r="G4" s="2"/>
      <c r="H4" s="2"/>
    </row>
    <row r="6" spans="2:8" ht="12.75">
      <c r="B6" s="11" t="s">
        <v>113</v>
      </c>
      <c r="C6" s="11"/>
      <c r="D6" s="11" t="s">
        <v>4</v>
      </c>
      <c r="E6" s="11"/>
      <c r="F6" s="12" t="str">
        <f>+B6</f>
        <v>2003</v>
      </c>
      <c r="G6" s="12"/>
      <c r="H6" s="12" t="str">
        <f>+D6</f>
        <v>2002</v>
      </c>
    </row>
    <row r="7" spans="2:8" ht="12.75">
      <c r="B7" s="13" t="s">
        <v>2</v>
      </c>
      <c r="C7" s="13"/>
      <c r="D7" s="14" t="s">
        <v>6</v>
      </c>
      <c r="E7" s="14"/>
      <c r="F7" s="15" t="s">
        <v>114</v>
      </c>
      <c r="G7" s="15"/>
      <c r="H7" s="14" t="s">
        <v>115</v>
      </c>
    </row>
    <row r="8" spans="2:8" ht="12.75">
      <c r="B8" s="16" t="s">
        <v>63</v>
      </c>
      <c r="C8" s="16"/>
      <c r="D8" s="17" t="s">
        <v>63</v>
      </c>
      <c r="E8" s="17"/>
      <c r="F8" s="18" t="s">
        <v>5</v>
      </c>
      <c r="G8" s="18"/>
      <c r="H8" s="17" t="s">
        <v>5</v>
      </c>
    </row>
    <row r="9" spans="2:8" ht="12.75">
      <c r="B9" s="19">
        <v>37711</v>
      </c>
      <c r="C9" s="19"/>
      <c r="D9" s="19">
        <v>37346</v>
      </c>
      <c r="E9" s="19"/>
      <c r="F9" s="20" t="s">
        <v>3</v>
      </c>
      <c r="G9" s="19"/>
      <c r="H9" s="20" t="s">
        <v>3</v>
      </c>
    </row>
    <row r="10" spans="2:10" ht="12.75">
      <c r="B10" s="21" t="s">
        <v>64</v>
      </c>
      <c r="C10" s="21"/>
      <c r="D10" s="21" t="s">
        <v>64</v>
      </c>
      <c r="E10" s="17"/>
      <c r="F10" s="21" t="s">
        <v>64</v>
      </c>
      <c r="G10" s="18"/>
      <c r="H10" s="21" t="s">
        <v>64</v>
      </c>
      <c r="I10" s="42">
        <v>37711</v>
      </c>
      <c r="J10" s="42">
        <v>37346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1:10" ht="12.75">
      <c r="A12" t="s">
        <v>8</v>
      </c>
      <c r="B12" s="8">
        <f>+F12-I12</f>
        <v>3699117</v>
      </c>
      <c r="C12" s="8"/>
      <c r="D12" s="8">
        <f>+H12-J12</f>
        <v>7778067.7</v>
      </c>
      <c r="E12" s="8"/>
      <c r="F12" s="8">
        <v>3699117</v>
      </c>
      <c r="G12" s="8"/>
      <c r="H12" s="8">
        <v>7778067.7</v>
      </c>
      <c r="J12" s="8">
        <v>0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97</v>
      </c>
      <c r="B14" s="8">
        <f>+F14-I14</f>
        <v>-5821630</v>
      </c>
      <c r="C14" s="8"/>
      <c r="D14" s="8">
        <f>+H14-J14</f>
        <v>-8983834.18</v>
      </c>
      <c r="E14" s="41"/>
      <c r="F14" s="8">
        <v>-5821630</v>
      </c>
      <c r="G14" s="37" t="s">
        <v>98</v>
      </c>
      <c r="H14" s="8">
        <f>-8222985.35-760848.83</f>
        <v>-8983834.18</v>
      </c>
      <c r="I14" s="9">
        <v>0</v>
      </c>
      <c r="J14" s="8">
        <v>0</v>
      </c>
    </row>
    <row r="15" spans="2:8" ht="12.75">
      <c r="B15" s="8"/>
      <c r="C15" s="8"/>
      <c r="D15" s="8"/>
      <c r="E15" s="8"/>
      <c r="F15" s="8"/>
      <c r="G15" s="8"/>
      <c r="H15" s="8"/>
    </row>
    <row r="16" spans="1:10" ht="12.75">
      <c r="A16" t="s">
        <v>9</v>
      </c>
      <c r="B16" s="8">
        <f>+F16-I16</f>
        <v>205685</v>
      </c>
      <c r="C16" s="8"/>
      <c r="D16" s="8">
        <f>+H16-J16</f>
        <v>271746.51</v>
      </c>
      <c r="E16" s="8"/>
      <c r="F16" s="8">
        <v>205685</v>
      </c>
      <c r="G16" s="8"/>
      <c r="H16" s="8">
        <f>383779.48-24850-67788.97-19394</f>
        <v>271746.51</v>
      </c>
      <c r="I16" s="9">
        <v>0</v>
      </c>
      <c r="J16" s="8">
        <v>0</v>
      </c>
    </row>
    <row r="17" spans="2:9" ht="12.75">
      <c r="B17" s="10"/>
      <c r="C17" s="8"/>
      <c r="D17" s="10"/>
      <c r="E17" s="8"/>
      <c r="F17" s="10"/>
      <c r="G17" s="8"/>
      <c r="H17" s="10"/>
      <c r="I17" s="46" t="s">
        <v>116</v>
      </c>
    </row>
    <row r="18" spans="1:10" ht="12.75">
      <c r="A18" t="s">
        <v>91</v>
      </c>
      <c r="B18" s="8">
        <f>SUM(B12:B17)</f>
        <v>-1916828</v>
      </c>
      <c r="C18" s="8"/>
      <c r="D18" s="8">
        <f>SUM(D12:D17)</f>
        <v>-934019.9699999995</v>
      </c>
      <c r="E18" s="8"/>
      <c r="F18" s="8">
        <f>SUM(F12:F17)</f>
        <v>-1916828</v>
      </c>
      <c r="G18" s="8"/>
      <c r="H18" s="8">
        <f>SUM(H12:H17)</f>
        <v>-934019.9699999995</v>
      </c>
      <c r="I18" s="9">
        <v>-5268978</v>
      </c>
      <c r="J18" s="8">
        <v>0</v>
      </c>
    </row>
    <row r="19" spans="2:8" ht="12.75">
      <c r="B19" s="8"/>
      <c r="C19" s="8"/>
      <c r="D19" s="8"/>
      <c r="E19" s="8"/>
      <c r="F19" s="8"/>
      <c r="G19" s="8"/>
      <c r="H19" s="8"/>
    </row>
    <row r="20" spans="1:10" ht="12.75">
      <c r="A20" t="s">
        <v>10</v>
      </c>
      <c r="B20" s="8">
        <f>+F20-I20</f>
        <v>-8757</v>
      </c>
      <c r="C20" s="8"/>
      <c r="D20" s="8">
        <f>+H20-J20</f>
        <v>-15225.41</v>
      </c>
      <c r="E20" s="8"/>
      <c r="F20" s="8">
        <v>-8757</v>
      </c>
      <c r="G20" s="8"/>
      <c r="H20" s="8">
        <v>-15225.41</v>
      </c>
      <c r="I20" s="9">
        <v>0</v>
      </c>
      <c r="J20" s="8">
        <v>0</v>
      </c>
    </row>
    <row r="21" spans="2:8" ht="12.75">
      <c r="B21" s="8"/>
      <c r="C21" s="8"/>
      <c r="D21" s="8"/>
      <c r="E21" s="8"/>
      <c r="F21" s="8"/>
      <c r="G21" s="8"/>
      <c r="H21" s="8"/>
    </row>
    <row r="22" spans="1:10" ht="12.75">
      <c r="A22" t="s">
        <v>11</v>
      </c>
      <c r="B22" s="8">
        <f>+F22-I22</f>
        <v>135187</v>
      </c>
      <c r="C22" s="8"/>
      <c r="D22" s="8">
        <f>+H22-J22</f>
        <v>112032.97</v>
      </c>
      <c r="E22" s="8"/>
      <c r="F22" s="8">
        <f>376735-241548</f>
        <v>135187</v>
      </c>
      <c r="G22" s="8"/>
      <c r="H22" s="8">
        <f>24850+67788.97+19394</f>
        <v>112032.97</v>
      </c>
      <c r="I22" s="9">
        <v>0</v>
      </c>
      <c r="J22" s="8">
        <v>0</v>
      </c>
    </row>
    <row r="23" spans="2:8" ht="12.75">
      <c r="B23" s="10"/>
      <c r="C23" s="8"/>
      <c r="D23" s="10"/>
      <c r="E23" s="8"/>
      <c r="F23" s="10"/>
      <c r="G23" s="8"/>
      <c r="H23" s="10"/>
    </row>
    <row r="24" spans="1:10" ht="12.75">
      <c r="A24" t="s">
        <v>92</v>
      </c>
      <c r="B24" s="8">
        <f>SUM(B18:B23)</f>
        <v>-1790398</v>
      </c>
      <c r="C24" s="8"/>
      <c r="D24" s="8">
        <f>SUM(D18:D23)</f>
        <v>-837212.4099999996</v>
      </c>
      <c r="E24" s="8"/>
      <c r="F24" s="8">
        <f>SUM(F18:F23)</f>
        <v>-1790398</v>
      </c>
      <c r="G24" s="8"/>
      <c r="H24" s="8">
        <f>SUM(H18:H23)</f>
        <v>-837212.4099999996</v>
      </c>
      <c r="I24" s="9">
        <v>-4983436</v>
      </c>
      <c r="J24" s="8">
        <v>0</v>
      </c>
    </row>
    <row r="25" spans="2:8" ht="12.75">
      <c r="B25" s="8"/>
      <c r="C25" s="8"/>
      <c r="D25" s="8"/>
      <c r="E25" s="8"/>
      <c r="G25" s="8"/>
      <c r="H25" s="8"/>
    </row>
    <row r="26" spans="1:10" ht="12.75">
      <c r="A26" t="s">
        <v>12</v>
      </c>
      <c r="B26" s="8">
        <f>-I26+F26</f>
        <v>0</v>
      </c>
      <c r="C26" s="8"/>
      <c r="D26" s="8">
        <f>+H26-J26</f>
        <v>-25092.4</v>
      </c>
      <c r="E26" s="8"/>
      <c r="F26" s="8">
        <v>0</v>
      </c>
      <c r="G26" s="8"/>
      <c r="H26" s="8">
        <v>-25092.4</v>
      </c>
      <c r="I26" s="9">
        <v>0</v>
      </c>
      <c r="J26" s="8">
        <v>0</v>
      </c>
    </row>
    <row r="27" spans="2:8" ht="12.75">
      <c r="B27" s="10"/>
      <c r="C27" s="8"/>
      <c r="D27" s="10"/>
      <c r="E27" s="8"/>
      <c r="F27" s="10"/>
      <c r="G27" s="8"/>
      <c r="H27" s="10"/>
    </row>
    <row r="28" spans="1:10" ht="12.75">
      <c r="A28" t="s">
        <v>93</v>
      </c>
      <c r="B28" s="8">
        <f>SUM(B24:B27)</f>
        <v>-1790398</v>
      </c>
      <c r="C28" s="8"/>
      <c r="D28" s="8">
        <f>SUM(D24:D27)</f>
        <v>-862304.8099999996</v>
      </c>
      <c r="E28" s="8"/>
      <c r="F28" s="8">
        <f>SUM(F24:F27)</f>
        <v>-1790398</v>
      </c>
      <c r="G28" s="8"/>
      <c r="H28" s="8">
        <f>SUM(H24:H27)</f>
        <v>-862304.8099999996</v>
      </c>
      <c r="I28" s="9">
        <v>-5008528</v>
      </c>
      <c r="J28" s="8">
        <v>0</v>
      </c>
    </row>
    <row r="29" spans="2:8" ht="12.75">
      <c r="B29" s="8"/>
      <c r="C29" s="8"/>
      <c r="D29" s="8"/>
      <c r="E29" s="8"/>
      <c r="F29" s="8"/>
      <c r="G29" s="8"/>
      <c r="H29" s="8"/>
    </row>
    <row r="30" spans="1:9" ht="12.75">
      <c r="A30" t="s">
        <v>13</v>
      </c>
      <c r="B30" s="10">
        <f>+F30-I30</f>
        <v>0</v>
      </c>
      <c r="C30" s="8"/>
      <c r="D30" s="10">
        <v>0</v>
      </c>
      <c r="E30" s="8"/>
      <c r="F30" s="10">
        <v>0</v>
      </c>
      <c r="G30" s="8"/>
      <c r="H30" s="10">
        <v>0</v>
      </c>
      <c r="I30" s="9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10" ht="13.5" thickBot="1">
      <c r="A32" t="s">
        <v>94</v>
      </c>
      <c r="B32" s="29">
        <f>SUM(B28:B30)</f>
        <v>-1790398</v>
      </c>
      <c r="C32" s="8"/>
      <c r="D32" s="29">
        <f>SUM(D28:D30)</f>
        <v>-862304.8099999996</v>
      </c>
      <c r="E32" s="8"/>
      <c r="F32" s="29">
        <f>SUM(F28:F30)</f>
        <v>-1790398</v>
      </c>
      <c r="G32" s="8"/>
      <c r="H32" s="29">
        <f>SUM(H28:H30)</f>
        <v>-862304.8099999996</v>
      </c>
      <c r="I32" s="9">
        <v>-5008528</v>
      </c>
      <c r="J32" s="8">
        <v>0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14</v>
      </c>
      <c r="B34" s="30">
        <f>+B32/40000000*100</f>
        <v>-4.475995</v>
      </c>
      <c r="C34" s="31"/>
      <c r="D34" s="30">
        <f>+D32/39998222*100</f>
        <v>-2.1558578528815597</v>
      </c>
      <c r="E34" s="31"/>
      <c r="F34" s="30">
        <f>+F32/40000000*100</f>
        <v>-4.475995</v>
      </c>
      <c r="G34" s="31"/>
      <c r="H34" s="30">
        <f>+H32/39998222*100</f>
        <v>-2.1558578528815597</v>
      </c>
    </row>
    <row r="35" spans="1:8" ht="13.5" thickBot="1">
      <c r="A35" t="s">
        <v>15</v>
      </c>
      <c r="B35" s="32">
        <v>0</v>
      </c>
      <c r="C35" s="31"/>
      <c r="D35" s="32">
        <v>0</v>
      </c>
      <c r="E35" s="31"/>
      <c r="F35" s="32">
        <v>0</v>
      </c>
      <c r="G35" s="31"/>
      <c r="H35" s="32">
        <v>0</v>
      </c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131</v>
      </c>
      <c r="B38" s="8"/>
      <c r="C38" s="8"/>
      <c r="D38" s="8"/>
      <c r="E38" s="8"/>
      <c r="F38" s="8"/>
      <c r="G38" s="8"/>
      <c r="H38" s="8"/>
    </row>
    <row r="39" spans="2:8" ht="12.75">
      <c r="B39" s="34" t="s">
        <v>64</v>
      </c>
      <c r="C39" s="8"/>
      <c r="D39" s="8"/>
      <c r="E39" s="8"/>
      <c r="F39" s="8"/>
      <c r="G39" s="8"/>
      <c r="H39" s="8"/>
    </row>
    <row r="40" spans="1:8" ht="12.75">
      <c r="A40" t="s">
        <v>85</v>
      </c>
      <c r="B40" s="8">
        <v>5085050</v>
      </c>
      <c r="C40" s="8"/>
      <c r="D40" s="8"/>
      <c r="E40" s="8"/>
      <c r="F40" s="8"/>
      <c r="G40" s="8"/>
      <c r="H40" s="8"/>
    </row>
    <row r="41" spans="1:8" ht="12.75">
      <c r="A41" t="s">
        <v>86</v>
      </c>
      <c r="B41" s="8">
        <v>736580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5821630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40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16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2">
      <selection activeCell="B47" sqref="B47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5" customWidth="1"/>
  </cols>
  <sheetData>
    <row r="1" spans="1:2" ht="15.75">
      <c r="A1" s="2" t="s">
        <v>0</v>
      </c>
      <c r="B1" s="23"/>
    </row>
    <row r="2" spans="1:2" ht="15.75">
      <c r="A2" s="2" t="s">
        <v>41</v>
      </c>
      <c r="B2" s="23"/>
    </row>
    <row r="3" spans="1:2" ht="15.75">
      <c r="A3" s="2" t="s">
        <v>118</v>
      </c>
      <c r="B3" s="23"/>
    </row>
    <row r="4" spans="2:4" ht="12.75">
      <c r="B4" s="28" t="s">
        <v>113</v>
      </c>
      <c r="D4" s="28" t="s">
        <v>4</v>
      </c>
    </row>
    <row r="5" spans="2:4" ht="12.75">
      <c r="B5" s="24" t="s">
        <v>119</v>
      </c>
      <c r="D5" s="24" t="s">
        <v>119</v>
      </c>
    </row>
    <row r="6" spans="2:4" ht="12.75">
      <c r="B6" s="24" t="s">
        <v>42</v>
      </c>
      <c r="D6" s="24" t="s">
        <v>42</v>
      </c>
    </row>
    <row r="7" spans="2:4" ht="12.75">
      <c r="B7" s="28" t="s">
        <v>120</v>
      </c>
      <c r="D7" s="28" t="s">
        <v>120</v>
      </c>
    </row>
    <row r="8" spans="2:4" ht="12.75">
      <c r="B8" s="17" t="s">
        <v>64</v>
      </c>
      <c r="D8" s="17" t="s">
        <v>64</v>
      </c>
    </row>
    <row r="9" spans="1:4" ht="12.75">
      <c r="A9" t="s">
        <v>67</v>
      </c>
      <c r="B9" s="8">
        <v>-1790398</v>
      </c>
      <c r="D9" s="37">
        <v>-837212.41</v>
      </c>
    </row>
    <row r="10" ht="12.75">
      <c r="A10" t="s">
        <v>43</v>
      </c>
    </row>
    <row r="11" spans="1:4" ht="12.75">
      <c r="A11" t="s">
        <v>109</v>
      </c>
      <c r="B11" s="8">
        <v>0</v>
      </c>
      <c r="D11" s="37">
        <v>0</v>
      </c>
    </row>
    <row r="12" spans="1:4" ht="12.75">
      <c r="A12" t="s">
        <v>110</v>
      </c>
      <c r="B12" s="8">
        <v>0</v>
      </c>
      <c r="D12" s="37">
        <v>0</v>
      </c>
    </row>
    <row r="13" spans="1:4" ht="12.75">
      <c r="A13" t="s">
        <v>90</v>
      </c>
      <c r="B13" s="8">
        <v>118001</v>
      </c>
      <c r="D13" s="37">
        <v>131801.52</v>
      </c>
    </row>
    <row r="14" spans="1:4" ht="12.75">
      <c r="A14" t="s">
        <v>70</v>
      </c>
      <c r="B14" s="8">
        <v>-93509</v>
      </c>
      <c r="D14" s="37">
        <v>29301</v>
      </c>
    </row>
    <row r="15" spans="1:4" ht="12.75">
      <c r="A15" t="s">
        <v>72</v>
      </c>
      <c r="B15" s="8">
        <v>7944</v>
      </c>
      <c r="D15" s="37">
        <v>14362.96</v>
      </c>
    </row>
    <row r="16" spans="1:4" ht="12.75">
      <c r="A16" t="s">
        <v>127</v>
      </c>
      <c r="B16" s="8">
        <v>5544</v>
      </c>
      <c r="D16" s="37">
        <v>0</v>
      </c>
    </row>
    <row r="17" spans="1:4" ht="12.75">
      <c r="A17" t="s">
        <v>100</v>
      </c>
      <c r="B17" s="8">
        <v>0</v>
      </c>
      <c r="D17" s="37">
        <v>0</v>
      </c>
    </row>
    <row r="18" spans="1:4" ht="12.75">
      <c r="A18" t="s">
        <v>68</v>
      </c>
      <c r="B18" s="8">
        <f>-265670+241548</f>
        <v>-24122</v>
      </c>
      <c r="D18" s="37">
        <v>-24850</v>
      </c>
    </row>
    <row r="19" spans="1:4" ht="12.75">
      <c r="A19" t="s">
        <v>69</v>
      </c>
      <c r="B19" s="8">
        <v>-74508</v>
      </c>
      <c r="D19" s="37">
        <v>-67788.97</v>
      </c>
    </row>
    <row r="20" spans="1:4" ht="12.75">
      <c r="A20" t="s">
        <v>71</v>
      </c>
      <c r="B20" s="10">
        <v>-31879</v>
      </c>
      <c r="D20" s="38">
        <v>-19394</v>
      </c>
    </row>
    <row r="21" spans="1:4" ht="12.75">
      <c r="A21" t="s">
        <v>44</v>
      </c>
      <c r="B21" s="9">
        <f>SUM(B9:B20)</f>
        <v>-1882927</v>
      </c>
      <c r="D21" s="39">
        <f>SUM(D9:D20)</f>
        <v>-773779.9</v>
      </c>
    </row>
    <row r="23" ht="12.75">
      <c r="A23" t="s">
        <v>45</v>
      </c>
    </row>
    <row r="24" spans="1:4" ht="12.75">
      <c r="A24" t="s">
        <v>46</v>
      </c>
      <c r="B24" s="8">
        <v>1947993</v>
      </c>
      <c r="D24" s="37">
        <f>2710026.29</f>
        <v>2710026.29</v>
      </c>
    </row>
    <row r="25" spans="1:4" ht="12.75">
      <c r="A25" t="s">
        <v>73</v>
      </c>
      <c r="B25" s="8">
        <v>1125867</v>
      </c>
      <c r="D25" s="37">
        <v>1315314.54</v>
      </c>
    </row>
    <row r="26" spans="1:4" ht="12.75">
      <c r="A26" t="s">
        <v>47</v>
      </c>
      <c r="B26" s="8">
        <v>163554</v>
      </c>
      <c r="D26" s="37">
        <v>-3332150.9</v>
      </c>
    </row>
    <row r="28" ht="12.75">
      <c r="A28" t="s">
        <v>74</v>
      </c>
    </row>
    <row r="29" spans="1:4" ht="12.75">
      <c r="A29" t="s">
        <v>75</v>
      </c>
      <c r="B29" s="8">
        <v>-7944</v>
      </c>
      <c r="D29" s="47">
        <v>-14362.96</v>
      </c>
    </row>
    <row r="30" spans="1:4" ht="12.75">
      <c r="A30" t="s">
        <v>76</v>
      </c>
      <c r="B30" s="8">
        <v>-41018</v>
      </c>
      <c r="D30" s="38">
        <v>205330.95</v>
      </c>
    </row>
    <row r="31" spans="1:4" ht="12.75">
      <c r="A31" t="s">
        <v>111</v>
      </c>
      <c r="B31" s="25">
        <f>SUM(B21:B30)</f>
        <v>1305525</v>
      </c>
      <c r="D31" s="40">
        <f>SUM(D21:D30)</f>
        <v>110378.02000000028</v>
      </c>
    </row>
    <row r="33" ht="12.75">
      <c r="A33" t="s">
        <v>48</v>
      </c>
    </row>
    <row r="34" spans="1:4" ht="12.75">
      <c r="A34" t="s">
        <v>77</v>
      </c>
      <c r="B34" s="8">
        <f>31879+74508</f>
        <v>106387</v>
      </c>
      <c r="D34" s="47">
        <f>19394+67788.97</f>
        <v>87182.97</v>
      </c>
    </row>
    <row r="35" spans="1:4" ht="12.75">
      <c r="A35" t="s">
        <v>78</v>
      </c>
      <c r="B35" s="8">
        <v>93515</v>
      </c>
      <c r="D35" s="47">
        <v>19000</v>
      </c>
    </row>
    <row r="36" spans="1:4" ht="12.75">
      <c r="A36" t="s">
        <v>81</v>
      </c>
      <c r="B36" s="8">
        <v>-17980</v>
      </c>
      <c r="D36" s="47">
        <v>0</v>
      </c>
    </row>
    <row r="37" spans="1:4" ht="12.75">
      <c r="A37" t="s">
        <v>128</v>
      </c>
      <c r="B37" s="8">
        <v>316695</v>
      </c>
      <c r="D37" s="47">
        <v>24850</v>
      </c>
    </row>
    <row r="38" spans="1:4" ht="12.75">
      <c r="A38" t="s">
        <v>129</v>
      </c>
      <c r="B38" s="8">
        <v>-192798</v>
      </c>
      <c r="D38" s="47">
        <v>-1200000</v>
      </c>
    </row>
    <row r="39" spans="2:4" ht="12.75">
      <c r="B39" s="25">
        <f>SUM(B34:B38)</f>
        <v>305819</v>
      </c>
      <c r="D39" s="40">
        <f>SUM(D34:D38)</f>
        <v>-1068967.03</v>
      </c>
    </row>
    <row r="40" ht="12.75">
      <c r="A40" t="s">
        <v>49</v>
      </c>
    </row>
    <row r="41" spans="1:4" ht="12.75">
      <c r="A41" t="s">
        <v>79</v>
      </c>
      <c r="B41" s="8">
        <v>0</v>
      </c>
      <c r="D41" s="47">
        <v>9999.65</v>
      </c>
    </row>
    <row r="42" spans="1:4" ht="12.75">
      <c r="A42" t="s">
        <v>82</v>
      </c>
      <c r="B42" s="8">
        <v>0</v>
      </c>
      <c r="D42" s="47">
        <v>0</v>
      </c>
    </row>
    <row r="43" spans="1:4" ht="12.75">
      <c r="A43" t="s">
        <v>80</v>
      </c>
      <c r="B43" s="8">
        <v>0</v>
      </c>
      <c r="D43" s="47">
        <v>0</v>
      </c>
    </row>
    <row r="44" spans="1:4" ht="12.75">
      <c r="A44" t="s">
        <v>130</v>
      </c>
      <c r="B44" s="8">
        <v>-33885</v>
      </c>
      <c r="D44" s="38">
        <v>-46308.52</v>
      </c>
    </row>
    <row r="45" spans="2:4" ht="12.75">
      <c r="B45" s="25">
        <f>SUM(B41:B44)</f>
        <v>-33885</v>
      </c>
      <c r="D45" s="40">
        <f>SUM(D41:D44)</f>
        <v>-36308.869999999995</v>
      </c>
    </row>
    <row r="47" spans="1:4" ht="12.75">
      <c r="A47" t="s">
        <v>50</v>
      </c>
      <c r="B47" s="8">
        <f>+B31+B39+B45</f>
        <v>1577459</v>
      </c>
      <c r="D47" s="47">
        <f>+D31+D39+D45</f>
        <v>-994897.8799999998</v>
      </c>
    </row>
    <row r="48" spans="1:4" ht="12.75">
      <c r="A48" t="s">
        <v>51</v>
      </c>
      <c r="B48" s="8">
        <v>10533790</v>
      </c>
      <c r="D48" s="47">
        <v>10981527.1</v>
      </c>
    </row>
    <row r="49" spans="1:4" ht="12.75">
      <c r="A49" t="s">
        <v>96</v>
      </c>
      <c r="B49" s="25">
        <f>SUM(B47:B48)</f>
        <v>12111249</v>
      </c>
      <c r="D49" s="40">
        <f>SUM(D47:D48)</f>
        <v>9986629.22</v>
      </c>
    </row>
    <row r="51" ht="12.75">
      <c r="A51" t="s">
        <v>95</v>
      </c>
    </row>
    <row r="52" ht="12.75">
      <c r="A52" t="s">
        <v>121</v>
      </c>
    </row>
    <row r="53" spans="1:2" ht="12.75">
      <c r="A53" t="s">
        <v>83</v>
      </c>
      <c r="B53" s="8">
        <f>+'Balance Sheet'!B25</f>
        <v>12111249</v>
      </c>
    </row>
    <row r="54" spans="1:2" ht="12.75">
      <c r="A54" t="s">
        <v>84</v>
      </c>
      <c r="B54" s="8">
        <f>-'Balance Sheet'!B31</f>
        <v>0</v>
      </c>
    </row>
    <row r="55" ht="12.75">
      <c r="B55" s="25">
        <f>SUM(B53:B54)</f>
        <v>12111249</v>
      </c>
    </row>
    <row r="56" ht="12.75">
      <c r="B56" s="9"/>
    </row>
    <row r="57" ht="12.75">
      <c r="B57" s="9"/>
    </row>
    <row r="58" ht="12.75">
      <c r="B58" s="9"/>
    </row>
    <row r="59" spans="1:4" ht="12.75">
      <c r="A59" s="1" t="s">
        <v>52</v>
      </c>
      <c r="B59" s="27"/>
      <c r="C59" s="27"/>
      <c r="D59" s="36"/>
    </row>
    <row r="60" spans="1:4" ht="12.75">
      <c r="A60" s="1" t="s">
        <v>16</v>
      </c>
      <c r="B60" s="27"/>
      <c r="C60" s="27"/>
      <c r="D60" s="36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7">
      <selection activeCell="B50" sqref="B50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  <col min="5" max="5" width="11.28125" style="0" bestFit="1" customWidth="1"/>
    <col min="7" max="7" width="11.281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17</v>
      </c>
      <c r="B3" s="23"/>
      <c r="C3" s="23"/>
      <c r="D3" s="23"/>
    </row>
    <row r="4" spans="1:4" s="2" customFormat="1" ht="15.75">
      <c r="A4" s="2" t="s">
        <v>117</v>
      </c>
      <c r="B4" s="23"/>
      <c r="C4" s="23"/>
      <c r="D4" s="23"/>
    </row>
    <row r="6" spans="2:4" ht="12.75">
      <c r="B6" s="24" t="s">
        <v>18</v>
      </c>
      <c r="D6" s="24" t="s">
        <v>18</v>
      </c>
    </row>
    <row r="7" spans="2:4" ht="12.75">
      <c r="B7" s="28" t="s">
        <v>126</v>
      </c>
      <c r="D7" s="28" t="s">
        <v>99</v>
      </c>
    </row>
    <row r="8" spans="2:4" ht="12.75">
      <c r="B8" s="17" t="s">
        <v>64</v>
      </c>
      <c r="D8" s="17" t="s">
        <v>64</v>
      </c>
    </row>
    <row r="10" spans="1:4" ht="12.75">
      <c r="A10" t="s">
        <v>19</v>
      </c>
      <c r="B10" s="8">
        <v>7308676</v>
      </c>
      <c r="D10" s="8">
        <v>7408703</v>
      </c>
    </row>
    <row r="12" spans="1:4" ht="12.75">
      <c r="A12" t="s">
        <v>20</v>
      </c>
      <c r="B12" s="8">
        <v>0</v>
      </c>
      <c r="D12" s="8">
        <v>0</v>
      </c>
    </row>
    <row r="14" spans="1:4" ht="12.75">
      <c r="A14" t="s">
        <v>21</v>
      </c>
      <c r="B14" s="8">
        <v>0</v>
      </c>
      <c r="D14" s="8">
        <v>0</v>
      </c>
    </row>
    <row r="16" spans="1:4" ht="12.75">
      <c r="A16" t="s">
        <v>22</v>
      </c>
      <c r="B16" s="8">
        <f>3106939-241548</f>
        <v>2865391</v>
      </c>
      <c r="D16" s="8">
        <v>2965166</v>
      </c>
    </row>
    <row r="18" spans="1:4" ht="12.75">
      <c r="A18" t="s">
        <v>101</v>
      </c>
      <c r="B18" s="8">
        <v>4458330</v>
      </c>
      <c r="D18" s="8">
        <v>4655691</v>
      </c>
    </row>
    <row r="20" ht="12.75">
      <c r="A20" t="s">
        <v>23</v>
      </c>
    </row>
    <row r="21" spans="1:4" ht="12.75">
      <c r="A21" t="s">
        <v>24</v>
      </c>
      <c r="B21" s="8">
        <v>0</v>
      </c>
      <c r="D21" s="8">
        <v>0</v>
      </c>
    </row>
    <row r="22" spans="1:4" ht="12.75">
      <c r="A22" t="s">
        <v>102</v>
      </c>
      <c r="B22" s="8">
        <v>11238935</v>
      </c>
      <c r="D22" s="8">
        <v>12533214</v>
      </c>
    </row>
    <row r="23" spans="1:5" ht="12.75">
      <c r="A23" t="s">
        <v>65</v>
      </c>
      <c r="B23" s="8">
        <f>13151860+324587+2</f>
        <v>13476449</v>
      </c>
      <c r="D23" s="8">
        <f>13914338+1312743</f>
        <v>15227081</v>
      </c>
      <c r="E23" s="43"/>
    </row>
    <row r="24" spans="1:4" ht="12.75">
      <c r="A24" t="s">
        <v>66</v>
      </c>
      <c r="B24" s="8">
        <v>1129642</v>
      </c>
      <c r="D24" s="8">
        <v>1094169</v>
      </c>
    </row>
    <row r="25" spans="1:4" ht="12.75">
      <c r="A25" t="s">
        <v>25</v>
      </c>
      <c r="B25" s="8">
        <v>12111249</v>
      </c>
      <c r="D25" s="8">
        <f>10528385+95269</f>
        <v>10623654</v>
      </c>
    </row>
    <row r="26" spans="2:4" ht="12.75">
      <c r="B26" s="25">
        <f>SUM(B21:B25)</f>
        <v>37956275</v>
      </c>
      <c r="D26" s="25">
        <f>SUM(D21:D25)</f>
        <v>39478118</v>
      </c>
    </row>
    <row r="28" ht="12.75">
      <c r="A28" t="s">
        <v>26</v>
      </c>
    </row>
    <row r="29" spans="1:5" ht="12.75">
      <c r="A29" t="s">
        <v>103</v>
      </c>
      <c r="B29" s="8">
        <v>1902062</v>
      </c>
      <c r="D29" s="8">
        <v>2070474</v>
      </c>
      <c r="E29" s="43"/>
    </row>
    <row r="30" spans="1:4" ht="12.75">
      <c r="A30" t="s">
        <v>27</v>
      </c>
      <c r="B30" s="8">
        <v>2649826</v>
      </c>
      <c r="D30" s="8">
        <f>2050750+395974</f>
        <v>2446724</v>
      </c>
    </row>
    <row r="31" spans="1:4" ht="12.75">
      <c r="A31" t="s">
        <v>28</v>
      </c>
      <c r="B31" s="8">
        <v>0</v>
      </c>
      <c r="D31" s="8">
        <f>89865+73432</f>
        <v>163297</v>
      </c>
    </row>
    <row r="32" spans="1:4" ht="12.75">
      <c r="A32" t="s">
        <v>29</v>
      </c>
      <c r="B32" s="8">
        <v>0</v>
      </c>
      <c r="D32" s="8">
        <v>0</v>
      </c>
    </row>
    <row r="33" spans="2:5" ht="12.75">
      <c r="B33" s="25">
        <f>SUM(B29:B32)</f>
        <v>4551888</v>
      </c>
      <c r="D33" s="25">
        <f>SUM(D29:D32)</f>
        <v>4680495</v>
      </c>
      <c r="E33" s="43"/>
    </row>
    <row r="35" spans="1:4" ht="12.75">
      <c r="A35" t="s">
        <v>30</v>
      </c>
      <c r="B35" s="10">
        <f>+B26-B33</f>
        <v>33404387</v>
      </c>
      <c r="D35" s="10">
        <f>+D26-D33</f>
        <v>34797623</v>
      </c>
    </row>
    <row r="37" spans="2:4" ht="13.5" thickBot="1">
      <c r="B37" s="26">
        <f>+B35+B16+B14+B12+B10+B18</f>
        <v>48036784</v>
      </c>
      <c r="D37" s="26">
        <f>+D35+D16+D14+D12+D10+D18</f>
        <v>49827183</v>
      </c>
    </row>
    <row r="39" spans="1:4" ht="12.75">
      <c r="A39" t="s">
        <v>31</v>
      </c>
      <c r="B39" s="9">
        <v>40000000</v>
      </c>
      <c r="C39" s="9"/>
      <c r="D39" s="9">
        <v>40000000</v>
      </c>
    </row>
    <row r="40" spans="1:4" ht="12.75">
      <c r="A40" t="s">
        <v>32</v>
      </c>
      <c r="B40" s="9">
        <f>+'Income Stmt'!F32+'Balance Sheet'!D40-1</f>
        <v>8036784</v>
      </c>
      <c r="C40" s="9"/>
      <c r="D40" s="9">
        <f>5240+9821943</f>
        <v>9827183</v>
      </c>
    </row>
    <row r="41" spans="1:4" ht="12.75">
      <c r="A41" t="s">
        <v>104</v>
      </c>
      <c r="B41" s="44">
        <v>0</v>
      </c>
      <c r="C41" s="10"/>
      <c r="D41" s="10">
        <v>0</v>
      </c>
    </row>
    <row r="42" spans="1:4" ht="12.75">
      <c r="A42" t="s">
        <v>33</v>
      </c>
      <c r="B42" s="8">
        <f>SUM(B39:B41)</f>
        <v>48036784</v>
      </c>
      <c r="D42" s="8">
        <f>SUM(D39:D41)</f>
        <v>49827183</v>
      </c>
    </row>
    <row r="43" spans="1:4" ht="12.75">
      <c r="A43" t="s">
        <v>34</v>
      </c>
      <c r="B43" s="8">
        <v>0</v>
      </c>
      <c r="D43" s="8">
        <v>0</v>
      </c>
    </row>
    <row r="44" ht="12.75">
      <c r="A44" t="s">
        <v>35</v>
      </c>
    </row>
    <row r="45" spans="1:7" ht="12.75">
      <c r="A45" t="s">
        <v>36</v>
      </c>
      <c r="B45" s="8">
        <v>0</v>
      </c>
      <c r="D45" s="8">
        <v>0</v>
      </c>
      <c r="G45" s="43"/>
    </row>
    <row r="46" spans="1:4" ht="12.75">
      <c r="A46" t="s">
        <v>37</v>
      </c>
      <c r="B46" s="8">
        <v>0</v>
      </c>
      <c r="D46" s="8">
        <v>0</v>
      </c>
    </row>
    <row r="47" spans="1:4" ht="12.75">
      <c r="A47" t="s">
        <v>38</v>
      </c>
      <c r="B47" s="10">
        <v>0</v>
      </c>
      <c r="D47" s="10">
        <v>0</v>
      </c>
    </row>
    <row r="48" spans="2:4" ht="13.5" thickBot="1">
      <c r="B48" s="26">
        <f>SUM(B42:B47)</f>
        <v>48036784</v>
      </c>
      <c r="D48" s="26">
        <f>SUM(D42:D47)</f>
        <v>49827183</v>
      </c>
    </row>
    <row r="50" spans="1:4" ht="12.75">
      <c r="A50" t="s">
        <v>105</v>
      </c>
      <c r="B50" s="33">
        <f>+B37/B39*100</f>
        <v>120.09196</v>
      </c>
      <c r="D50" s="33">
        <f>+D37/D39*100</f>
        <v>124.5679575</v>
      </c>
    </row>
    <row r="52" spans="1:6" ht="12.75">
      <c r="A52" s="1" t="s">
        <v>39</v>
      </c>
      <c r="B52" s="27"/>
      <c r="C52" s="27"/>
      <c r="D52" s="27"/>
      <c r="E52" s="1"/>
      <c r="F52" s="1"/>
    </row>
    <row r="53" spans="1:6" ht="12.75">
      <c r="A53" s="1" t="s">
        <v>16</v>
      </c>
      <c r="B53" s="27"/>
      <c r="C53" s="27"/>
      <c r="D53" s="27"/>
      <c r="E53" s="1"/>
      <c r="F53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B1">
      <selection activeCell="H15" sqref="H15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53</v>
      </c>
      <c r="B3" s="2"/>
    </row>
    <row r="4" spans="1:2" ht="15.75">
      <c r="A4" s="2" t="s">
        <v>118</v>
      </c>
      <c r="B4" s="2"/>
    </row>
    <row r="5" spans="1:6" ht="15.75">
      <c r="A5" s="2"/>
      <c r="B5" s="2"/>
      <c r="D5" s="6" t="s">
        <v>54</v>
      </c>
      <c r="F5" s="6" t="s">
        <v>54</v>
      </c>
    </row>
    <row r="6" spans="4:10" ht="12.75">
      <c r="D6" s="6" t="s">
        <v>55</v>
      </c>
      <c r="F6" s="6" t="s">
        <v>55</v>
      </c>
      <c r="H6" s="6" t="s">
        <v>58</v>
      </c>
      <c r="J6" s="1" t="s">
        <v>107</v>
      </c>
    </row>
    <row r="7" spans="2:12" ht="12.75">
      <c r="B7" s="6" t="s">
        <v>31</v>
      </c>
      <c r="D7" s="6" t="s">
        <v>56</v>
      </c>
      <c r="F7" s="6" t="s">
        <v>7</v>
      </c>
      <c r="H7" s="6" t="s">
        <v>59</v>
      </c>
      <c r="J7" s="1" t="s">
        <v>89</v>
      </c>
      <c r="L7" s="1" t="s">
        <v>57</v>
      </c>
    </row>
    <row r="8" spans="2:12" ht="12.75">
      <c r="B8" s="21" t="s">
        <v>64</v>
      </c>
      <c r="D8" s="21" t="s">
        <v>64</v>
      </c>
      <c r="F8" s="21" t="s">
        <v>64</v>
      </c>
      <c r="H8" s="21" t="s">
        <v>64</v>
      </c>
      <c r="J8" s="45" t="s">
        <v>64</v>
      </c>
      <c r="L8" s="21" t="s">
        <v>64</v>
      </c>
    </row>
    <row r="9" spans="1:4" ht="12.75">
      <c r="A9" s="1"/>
      <c r="B9" s="3"/>
      <c r="D9" s="3"/>
    </row>
    <row r="10" spans="1:4" ht="12.75">
      <c r="A10" s="1" t="s">
        <v>122</v>
      </c>
      <c r="B10" s="5"/>
      <c r="D10" s="5"/>
    </row>
    <row r="11" spans="1:4" ht="12.75">
      <c r="A11" s="7" t="s">
        <v>123</v>
      </c>
      <c r="B11" s="3"/>
      <c r="D11" s="3"/>
    </row>
    <row r="13" spans="1:12" ht="12.75">
      <c r="A13" t="s">
        <v>61</v>
      </c>
      <c r="B13" s="8">
        <v>40000000</v>
      </c>
      <c r="C13" s="8"/>
      <c r="D13" s="8">
        <v>5240</v>
      </c>
      <c r="E13" s="8"/>
      <c r="F13" s="8">
        <v>0</v>
      </c>
      <c r="G13" s="8"/>
      <c r="H13" s="33">
        <v>9821942</v>
      </c>
      <c r="I13" s="8"/>
      <c r="J13" s="8">
        <v>0</v>
      </c>
      <c r="K13" s="8"/>
      <c r="L13" s="8">
        <f>SUM(B13:J13)</f>
        <v>49827182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88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Stmt'!F28</f>
        <v>-1790398</v>
      </c>
      <c r="I15" s="8"/>
      <c r="J15" s="8"/>
      <c r="K15" s="8"/>
      <c r="L15" s="8">
        <f>SUM(B15:J15)</f>
        <v>-1790398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106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62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8031544</v>
      </c>
      <c r="I21" s="8"/>
      <c r="J21" s="10">
        <f>SUM(J13:J19)</f>
        <v>0</v>
      </c>
      <c r="K21" s="8"/>
      <c r="L21" s="10">
        <f>SUM(B21:H21)</f>
        <v>48036784</v>
      </c>
    </row>
    <row r="23" ht="12.75">
      <c r="H23" s="43"/>
    </row>
    <row r="24" spans="2:8" ht="12.75">
      <c r="B24" s="4"/>
      <c r="C24" s="4"/>
      <c r="D24" s="4"/>
      <c r="E24" s="4"/>
      <c r="H24" s="43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124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125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61</v>
      </c>
      <c r="B30" s="8">
        <v>40000000</v>
      </c>
      <c r="C30" s="8">
        <v>0</v>
      </c>
      <c r="D30" s="8">
        <v>5240</v>
      </c>
      <c r="E30" s="8"/>
      <c r="F30" s="8">
        <v>0</v>
      </c>
      <c r="G30" s="8"/>
      <c r="H30" s="8">
        <v>18191164</v>
      </c>
      <c r="I30" s="8"/>
      <c r="J30" s="8">
        <v>0</v>
      </c>
      <c r="K30" s="8"/>
      <c r="L30" s="8">
        <f>SUM(B30:J30)</f>
        <v>58196404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 t="s">
        <v>87</v>
      </c>
      <c r="B32" s="8">
        <v>0</v>
      </c>
      <c r="C32" s="8"/>
      <c r="D32" s="8">
        <v>0</v>
      </c>
      <c r="E32" s="8"/>
      <c r="F32" s="8">
        <v>0</v>
      </c>
      <c r="G32" s="8"/>
      <c r="H32" s="8">
        <v>0</v>
      </c>
      <c r="I32" s="8"/>
      <c r="J32" s="8"/>
      <c r="K32" s="8"/>
      <c r="L32" s="8">
        <f>SUM(B32:J32)</f>
        <v>0</v>
      </c>
    </row>
    <row r="33" spans="1:12" s="4" customFormat="1" ht="12.75">
      <c r="A33" t="s">
        <v>88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f>+'Income Stmt'!H28</f>
        <v>-862304.8099999996</v>
      </c>
      <c r="I33" s="8"/>
      <c r="J33" s="8"/>
      <c r="K33" s="8"/>
      <c r="L33" s="8">
        <f>SUM(B33:J33)</f>
        <v>-862304.8099999996</v>
      </c>
    </row>
    <row r="34" spans="1:12" s="4" customFormat="1" ht="12.75">
      <c r="A34" t="s">
        <v>108</v>
      </c>
      <c r="B34" s="10"/>
      <c r="C34" s="8"/>
      <c r="D34" s="10"/>
      <c r="E34" s="8"/>
      <c r="F34" s="10"/>
      <c r="G34" s="8"/>
      <c r="H34" s="10">
        <v>0</v>
      </c>
      <c r="I34" s="8"/>
      <c r="J34" s="10">
        <v>0</v>
      </c>
      <c r="K34" s="8"/>
      <c r="L34" s="10">
        <f>SUM(B34:J34)</f>
        <v>0</v>
      </c>
    </row>
    <row r="35" spans="1:12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4" customFormat="1" ht="12.75">
      <c r="A36" t="s">
        <v>62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17328859.19</v>
      </c>
      <c r="I36" s="8"/>
      <c r="J36" s="10">
        <f>SUM(J30:J34)</f>
        <v>0</v>
      </c>
      <c r="K36" s="8"/>
      <c r="L36" s="10">
        <f>SUM(L30:L34)</f>
        <v>57334099.19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60</v>
      </c>
      <c r="B46" s="1"/>
      <c r="C46" s="1"/>
      <c r="D46" s="1"/>
    </row>
    <row r="47" spans="1:4" ht="12.75">
      <c r="A47" s="1" t="s">
        <v>16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2003-04-18T09:30:10Z</cp:lastPrinted>
  <dcterms:created xsi:type="dcterms:W3CDTF">2002-08-21T01:20:56Z</dcterms:created>
  <dcterms:modified xsi:type="dcterms:W3CDTF">2003-04-18T09:30:11Z</dcterms:modified>
  <cp:category/>
  <cp:version/>
  <cp:contentType/>
  <cp:contentStatus/>
</cp:coreProperties>
</file>